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IL\Reports\Протоколы_собраний\2023\ПРОЕКТЫ\ZA\Сервис Центр\WWW\Блог\Калькуляторы\"/>
    </mc:Choice>
  </mc:AlternateContent>
  <xr:revisionPtr revIDLastSave="0" documentId="13_ncr:1_{147E2223-4F2D-4317-A08E-D29F16963C2B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Скорост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H2" i="1" l="1"/>
  <c r="D19" i="1" l="1"/>
  <c r="F2" i="1"/>
  <c r="G2" i="1"/>
  <c r="E2" i="1"/>
  <c r="I2" i="1" s="1"/>
  <c r="D10" i="1" l="1"/>
  <c r="D11" i="1" l="1"/>
  <c r="D13" i="1" s="1"/>
  <c r="E17" i="1" l="1"/>
  <c r="D17" i="1"/>
  <c r="K17" i="1"/>
  <c r="J17" i="1"/>
  <c r="G17" i="1"/>
  <c r="F17" i="1"/>
  <c r="L17" i="1"/>
  <c r="I17" i="1"/>
  <c r="H17" i="1"/>
</calcChain>
</file>

<file path=xl/sharedStrings.xml><?xml version="1.0" encoding="utf-8"?>
<sst xmlns="http://schemas.openxmlformats.org/spreadsheetml/2006/main" count="33" uniqueCount="29">
  <si>
    <t>Абсолютное давление газа в раб. условиях, МПа</t>
  </si>
  <si>
    <t>Температура газа в раб. условиях, К</t>
  </si>
  <si>
    <t>Pb</t>
  </si>
  <si>
    <t>Tb</t>
  </si>
  <si>
    <t>P</t>
  </si>
  <si>
    <t>T</t>
  </si>
  <si>
    <t>Коэффициент коррекции</t>
  </si>
  <si>
    <t>К</t>
  </si>
  <si>
    <t>МПа</t>
  </si>
  <si>
    <t>Температура газа в рабочих условиях, град. С</t>
  </si>
  <si>
    <t>Избыточное рабочее давление газа, бар</t>
  </si>
  <si>
    <t>бар</t>
  </si>
  <si>
    <t>град. С</t>
  </si>
  <si>
    <t>н.куб.м/ч</t>
  </si>
  <si>
    <t>Расход газа в раб. условиях, куб.м/ч</t>
  </si>
  <si>
    <t>куб.м/ч</t>
  </si>
  <si>
    <t>Скорость газа, м/с</t>
  </si>
  <si>
    <t>м/с</t>
  </si>
  <si>
    <t>Абсолютное давление газа в норм. условиях, МПа</t>
  </si>
  <si>
    <t>Температура газа в норм. условиях, К</t>
  </si>
  <si>
    <t>Расход газа в норм. условиях, н.куб.м/ч</t>
  </si>
  <si>
    <t>Допустимая скорость газа в газопроводе, м/с</t>
  </si>
  <si>
    <t>мбар</t>
  </si>
  <si>
    <t>кПа</t>
  </si>
  <si>
    <t>Номинальный диаметр трубы, мм</t>
  </si>
  <si>
    <t>Внутренний диаметр трубы, мм</t>
  </si>
  <si>
    <r>
      <t>ммН</t>
    </r>
    <r>
      <rPr>
        <sz val="8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О</t>
    </r>
  </si>
  <si>
    <t>Па</t>
  </si>
  <si>
    <t>Атмосферное давление, 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</si>
</sst>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00"/>
    <numFmt numFmtId="166" formatCode="#,##0.0000"/>
    <numFmt numFmtId="167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3" borderId="0" xfId="0" applyFill="1"/>
    <xf numFmtId="2" fontId="0" fillId="3" borderId="1" xfId="0" applyNumberFormat="1" applyFill="1" applyBorder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2" borderId="14" xfId="0" applyFill="1" applyBorder="1"/>
    <xf numFmtId="0" fontId="0" fillId="0" borderId="5" xfId="0" quotePrefix="1" applyBorder="1" applyAlignment="1">
      <alignment horizontal="right"/>
    </xf>
    <xf numFmtId="0" fontId="1" fillId="4" borderId="1" xfId="0" applyFont="1" applyFill="1" applyBorder="1"/>
    <xf numFmtId="0" fontId="0" fillId="4" borderId="1" xfId="0" applyFill="1" applyBorder="1"/>
    <xf numFmtId="3" fontId="0" fillId="3" borderId="8" xfId="1" applyNumberFormat="1" applyFont="1" applyFill="1" applyBorder="1" applyAlignment="1">
      <alignment horizontal="right"/>
    </xf>
    <xf numFmtId="3" fontId="0" fillId="3" borderId="10" xfId="0" applyNumberFormat="1" applyFill="1" applyBorder="1"/>
    <xf numFmtId="165" fontId="0" fillId="2" borderId="11" xfId="0" applyNumberFormat="1" applyFill="1" applyBorder="1"/>
    <xf numFmtId="2" fontId="0" fillId="0" borderId="0" xfId="0" applyNumberFormat="1"/>
    <xf numFmtId="3" fontId="0" fillId="2" borderId="11" xfId="0" applyNumberFormat="1" applyFill="1" applyBorder="1"/>
    <xf numFmtId="0" fontId="4" fillId="0" borderId="0" xfId="0" applyFont="1"/>
    <xf numFmtId="166" fontId="0" fillId="3" borderId="10" xfId="0" applyNumberFormat="1" applyFill="1" applyBorder="1"/>
    <xf numFmtId="167" fontId="0" fillId="3" borderId="8" xfId="0" applyNumberFormat="1" applyFill="1" applyBorder="1"/>
    <xf numFmtId="166" fontId="5" fillId="0" borderId="0" xfId="0" applyNumberFormat="1" applyFont="1"/>
    <xf numFmtId="167" fontId="5" fillId="0" borderId="0" xfId="0" applyNumberFormat="1" applyFont="1"/>
    <xf numFmtId="3" fontId="5" fillId="0" borderId="0" xfId="1" applyNumberFormat="1" applyFont="1" applyFill="1" applyBorder="1" applyAlignment="1">
      <alignment horizontal="right"/>
    </xf>
    <xf numFmtId="3" fontId="6" fillId="0" borderId="0" xfId="0" applyNumberFormat="1" applyFont="1"/>
    <xf numFmtId="3" fontId="0" fillId="2" borderId="15" xfId="0" applyNumberFormat="1" applyFill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9"/>
  <sheetViews>
    <sheetView tabSelected="1" zoomScale="145" zoomScaleNormal="145" workbookViewId="0">
      <selection activeCell="A21" sqref="A21"/>
    </sheetView>
  </sheetViews>
  <sheetFormatPr defaultRowHeight="15" x14ac:dyDescent="0.25"/>
  <cols>
    <col min="2" max="2" width="46.42578125" customWidth="1"/>
    <col min="4" max="11" width="10" customWidth="1"/>
    <col min="12" max="12" width="14.28515625" customWidth="1"/>
    <col min="18" max="18" width="9.42578125" customWidth="1"/>
  </cols>
  <sheetData>
    <row r="1" spans="2:12" ht="15.75" thickBot="1" x14ac:dyDescent="0.3">
      <c r="D1" s="5" t="s">
        <v>11</v>
      </c>
      <c r="E1" s="6" t="s">
        <v>22</v>
      </c>
      <c r="F1" s="9" t="s">
        <v>8</v>
      </c>
      <c r="G1" s="7" t="s">
        <v>23</v>
      </c>
      <c r="H1" s="7" t="s">
        <v>26</v>
      </c>
      <c r="I1" s="7" t="s">
        <v>27</v>
      </c>
    </row>
    <row r="2" spans="2:12" ht="15.75" thickBot="1" x14ac:dyDescent="0.3">
      <c r="B2" s="27" t="s">
        <v>10</v>
      </c>
      <c r="C2" s="28"/>
      <c r="D2" s="14">
        <v>0.3</v>
      </c>
      <c r="E2" s="13">
        <f>D2*1000</f>
        <v>300</v>
      </c>
      <c r="F2" s="18">
        <f>D2/10</f>
        <v>0.03</v>
      </c>
      <c r="G2" s="19">
        <f>D2*100</f>
        <v>30</v>
      </c>
      <c r="H2" s="12">
        <f>D2*10197.443</f>
        <v>3059.2328999999995</v>
      </c>
      <c r="I2" s="12">
        <f>E2*100</f>
        <v>30000</v>
      </c>
    </row>
    <row r="3" spans="2:12" ht="15.75" thickBot="1" x14ac:dyDescent="0.3">
      <c r="B3" s="31" t="s">
        <v>28</v>
      </c>
      <c r="C3" s="32"/>
      <c r="D3" s="24">
        <v>101325</v>
      </c>
      <c r="E3" s="23" t="s">
        <v>27</v>
      </c>
      <c r="F3" s="20"/>
      <c r="G3" s="21"/>
      <c r="H3" s="22"/>
      <c r="I3" s="22"/>
    </row>
    <row r="4" spans="2:12" ht="15.75" thickBot="1" x14ac:dyDescent="0.3">
      <c r="B4" s="29" t="s">
        <v>9</v>
      </c>
      <c r="C4" s="30"/>
      <c r="D4" s="8">
        <v>15</v>
      </c>
      <c r="E4" t="s">
        <v>12</v>
      </c>
    </row>
    <row r="5" spans="2:12" ht="15.75" thickBot="1" x14ac:dyDescent="0.3">
      <c r="B5" s="31" t="s">
        <v>20</v>
      </c>
      <c r="C5" s="32"/>
      <c r="D5" s="16">
        <v>200</v>
      </c>
      <c r="E5" t="s">
        <v>13</v>
      </c>
    </row>
    <row r="6" spans="2:12" ht="6.6" customHeight="1" x14ac:dyDescent="0.25"/>
    <row r="7" spans="2:12" x14ac:dyDescent="0.25">
      <c r="B7" t="s">
        <v>18</v>
      </c>
      <c r="C7" t="s">
        <v>2</v>
      </c>
      <c r="D7">
        <v>0.101325</v>
      </c>
      <c r="E7" t="s">
        <v>8</v>
      </c>
    </row>
    <row r="8" spans="2:12" x14ac:dyDescent="0.25">
      <c r="B8" t="s">
        <v>19</v>
      </c>
      <c r="C8" t="s">
        <v>3</v>
      </c>
      <c r="D8">
        <v>273.14999999999998</v>
      </c>
      <c r="E8" t="s">
        <v>7</v>
      </c>
    </row>
    <row r="9" spans="2:12" x14ac:dyDescent="0.25">
      <c r="B9" t="s">
        <v>0</v>
      </c>
      <c r="C9" t="s">
        <v>4</v>
      </c>
      <c r="D9">
        <f>D2/10+D3/1000000</f>
        <v>0.131325</v>
      </c>
      <c r="E9" t="s">
        <v>8</v>
      </c>
    </row>
    <row r="10" spans="2:12" x14ac:dyDescent="0.25">
      <c r="B10" t="s">
        <v>1</v>
      </c>
      <c r="C10" t="s">
        <v>5</v>
      </c>
      <c r="D10">
        <f>D4+273.15</f>
        <v>288.14999999999998</v>
      </c>
      <c r="E10" t="s">
        <v>7</v>
      </c>
      <c r="G10" s="17"/>
    </row>
    <row r="11" spans="2:12" x14ac:dyDescent="0.25">
      <c r="B11" t="s">
        <v>6</v>
      </c>
      <c r="D11" s="3">
        <f>(D9*D8)/(D7*D10)</f>
        <v>1.2286081106751474</v>
      </c>
    </row>
    <row r="13" spans="2:12" x14ac:dyDescent="0.25">
      <c r="B13" s="25" t="s">
        <v>14</v>
      </c>
      <c r="C13" s="26"/>
      <c r="D13" s="2">
        <f>D5/D11</f>
        <v>162.78583729200321</v>
      </c>
      <c r="E13" t="s">
        <v>15</v>
      </c>
    </row>
    <row r="15" spans="2:12" x14ac:dyDescent="0.25">
      <c r="B15" s="25" t="s">
        <v>24</v>
      </c>
      <c r="C15" s="26"/>
      <c r="D15" s="10">
        <v>50</v>
      </c>
      <c r="E15" s="10">
        <v>65</v>
      </c>
      <c r="F15" s="10">
        <v>80</v>
      </c>
      <c r="G15" s="10">
        <v>100</v>
      </c>
      <c r="H15" s="10">
        <v>125</v>
      </c>
      <c r="I15" s="10">
        <v>150</v>
      </c>
      <c r="J15" s="10">
        <v>200</v>
      </c>
      <c r="K15" s="10">
        <v>250</v>
      </c>
    </row>
    <row r="16" spans="2:12" x14ac:dyDescent="0.25">
      <c r="B16" s="25" t="s">
        <v>25</v>
      </c>
      <c r="C16" s="26"/>
      <c r="D16" s="11">
        <v>50</v>
      </c>
      <c r="E16" s="11">
        <v>68</v>
      </c>
      <c r="F16" s="11">
        <v>81</v>
      </c>
      <c r="G16" s="11">
        <v>100</v>
      </c>
      <c r="H16" s="11">
        <v>125</v>
      </c>
      <c r="I16" s="11">
        <v>150</v>
      </c>
      <c r="J16" s="11">
        <v>207</v>
      </c>
      <c r="K16" s="11">
        <v>261</v>
      </c>
      <c r="L16" s="1">
        <v>40</v>
      </c>
    </row>
    <row r="17" spans="2:12" x14ac:dyDescent="0.25">
      <c r="B17" s="25" t="s">
        <v>16</v>
      </c>
      <c r="C17" s="26"/>
      <c r="D17" s="4">
        <f>4*$D$13*1000000/(PI()*D16*D16)/3600</f>
        <v>23.029485040333608</v>
      </c>
      <c r="E17" s="4">
        <f t="shared" ref="E17:L17" si="0">4*$D$13*1000000/(PI()*E16*E16)/3600</f>
        <v>12.451062413675174</v>
      </c>
      <c r="F17" s="4">
        <f t="shared" si="0"/>
        <v>8.7751429051720802</v>
      </c>
      <c r="G17" s="4">
        <f t="shared" si="0"/>
        <v>5.7573712600834019</v>
      </c>
      <c r="H17" s="4">
        <f t="shared" si="0"/>
        <v>3.6847176064533769</v>
      </c>
      <c r="I17" s="4">
        <f t="shared" si="0"/>
        <v>2.558831671148178</v>
      </c>
      <c r="J17" s="4">
        <f t="shared" si="0"/>
        <v>1.3436419193174642</v>
      </c>
      <c r="K17" s="4">
        <f t="shared" si="0"/>
        <v>0.8451683416396415</v>
      </c>
      <c r="L17" s="4">
        <f t="shared" si="0"/>
        <v>35.983570375521253</v>
      </c>
    </row>
    <row r="18" spans="2:12" x14ac:dyDescent="0.25">
      <c r="D18" s="15"/>
      <c r="E18" s="15"/>
      <c r="F18" s="15"/>
      <c r="G18" s="15"/>
      <c r="H18" s="15"/>
      <c r="I18" s="15"/>
      <c r="J18" s="15"/>
      <c r="K18" s="15"/>
      <c r="L18" s="15"/>
    </row>
    <row r="19" spans="2:12" x14ac:dyDescent="0.25">
      <c r="B19" s="25" t="s">
        <v>21</v>
      </c>
      <c r="C19" s="26"/>
      <c r="D19" s="4">
        <f>IF(D2&lt;=0.05,7,IF(D2&lt;=3,15,25))</f>
        <v>15</v>
      </c>
      <c r="E19" t="s">
        <v>17</v>
      </c>
    </row>
  </sheetData>
  <mergeCells count="9">
    <mergeCell ref="B2:C2"/>
    <mergeCell ref="B4:C4"/>
    <mergeCell ref="B5:C5"/>
    <mergeCell ref="B13:C13"/>
    <mergeCell ref="B17:C17"/>
    <mergeCell ref="B15:C15"/>
    <mergeCell ref="B3:C3"/>
    <mergeCell ref="B19:C19"/>
    <mergeCell ref="B16:C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Скорость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Жаворонок Александр</cp:lastModifiedBy>
  <dcterms:created xsi:type="dcterms:W3CDTF">2012-07-05T11:34:08Z</dcterms:created>
  <dcterms:modified xsi:type="dcterms:W3CDTF">2024-06-07T10:21:14Z</dcterms:modified>
</cp:coreProperties>
</file>